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 filterPrivacy="1"/>
  <xr:revisionPtr revIDLastSave="139" documentId="8_{C024E43F-0C88-4477-9783-65BE74D42D74}" xr6:coauthVersionLast="45" xr6:coauthVersionMax="45" xr10:uidLastSave="{EA4EA127-7305-4063-840D-66E3CBF0E920}"/>
  <bookViews>
    <workbookView xWindow="44880" yWindow="-120" windowWidth="29040" windowHeight="15840" firstSheet="1" activeTab="1" xr2:uid="{00000000-000D-0000-FFFF-FFFF00000000}"/>
  </bookViews>
  <sheets>
    <sheet name="Design" sheetId="5" state="hidden" r:id="rId1"/>
    <sheet name="Calculator" sheetId="1" r:id="rId2"/>
    <sheet name="CAL 2" sheetId="4" state="hidden" r:id="rId3"/>
    <sheet name="Comments" sheetId="6" state="hidden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3" i="1" l="1"/>
  <c r="C23" i="5" l="1"/>
  <c r="C22" i="5"/>
  <c r="B8" i="5"/>
  <c r="B9" i="5" s="1"/>
  <c r="B17" i="5" l="1"/>
  <c r="B18" i="5"/>
  <c r="B16" i="5"/>
  <c r="B19" i="5"/>
  <c r="B15" i="5"/>
  <c r="B9" i="4"/>
  <c r="F4" i="4"/>
  <c r="G4" i="4" l="1"/>
  <c r="H4" i="4" s="1"/>
  <c r="G8" i="4" l="1"/>
  <c r="B7" i="4"/>
  <c r="G9" i="4" l="1"/>
  <c r="C22" i="4"/>
  <c r="H8" i="4"/>
  <c r="I8" i="4" s="1"/>
  <c r="B8" i="4" s="1"/>
  <c r="B12" i="4" s="1"/>
  <c r="C23" i="4" l="1"/>
  <c r="B11" i="4"/>
  <c r="B10" i="4" s="1"/>
</calcChain>
</file>

<file path=xl/sharedStrings.xml><?xml version="1.0" encoding="utf-8"?>
<sst xmlns="http://schemas.openxmlformats.org/spreadsheetml/2006/main" count="174" uniqueCount="103">
  <si>
    <t>Inputs</t>
  </si>
  <si>
    <t>Unit</t>
  </si>
  <si>
    <t>State</t>
  </si>
  <si>
    <t>Domestic</t>
  </si>
  <si>
    <t xml:space="preserve">Industrial </t>
  </si>
  <si>
    <t>Fixed</t>
  </si>
  <si>
    <t>TAMIL NADU</t>
  </si>
  <si>
    <t>Monthly Bill</t>
  </si>
  <si>
    <t>Type of consumer</t>
  </si>
  <si>
    <t>Outputs</t>
  </si>
  <si>
    <t>Solar power plant capacity</t>
  </si>
  <si>
    <t>Solar Power generation/annum</t>
  </si>
  <si>
    <t>Annual bill savings (%)</t>
  </si>
  <si>
    <t>Excess energy generated/annum</t>
  </si>
  <si>
    <t>Monthly usage</t>
  </si>
  <si>
    <t>sq feet</t>
  </si>
  <si>
    <t>Comments</t>
  </si>
  <si>
    <t xml:space="preserve">Drop down </t>
  </si>
  <si>
    <t>units</t>
  </si>
  <si>
    <t>%</t>
  </si>
  <si>
    <t>Annual bill savings (INR)</t>
  </si>
  <si>
    <t>INR</t>
  </si>
  <si>
    <t>Input by user</t>
  </si>
  <si>
    <t>Other Outputs</t>
  </si>
  <si>
    <t>Input box</t>
  </si>
  <si>
    <t>Lifetime production over 25 years</t>
  </si>
  <si>
    <t>People's annual electricity need in India</t>
  </si>
  <si>
    <t>Litres of water saved by avoiding consumption of coal-fired electricity</t>
  </si>
  <si>
    <t>Tonnes of CO2 saved over lifetime</t>
  </si>
  <si>
    <t>Tree seedlings grown for 10 years</t>
  </si>
  <si>
    <t>Graph</t>
  </si>
  <si>
    <t>Generated</t>
  </si>
  <si>
    <t>Annual savings graph (INR)</t>
  </si>
  <si>
    <t>Before</t>
  </si>
  <si>
    <t>After</t>
  </si>
  <si>
    <t>Commercial/Industrial</t>
  </si>
  <si>
    <t>Per unit</t>
  </si>
  <si>
    <t>Final</t>
  </si>
  <si>
    <t>Annual usage</t>
  </si>
  <si>
    <t>Annual cost (grid)</t>
  </si>
  <si>
    <t>Excluding consumption at night (70%)</t>
  </si>
  <si>
    <t>(KWh/KWp/annum)</t>
  </si>
  <si>
    <t>KW</t>
  </si>
  <si>
    <t>Annual savings graph</t>
  </si>
  <si>
    <t>Area required</t>
  </si>
  <si>
    <t>How much solar can cater to (65%)</t>
  </si>
  <si>
    <t>Rooftop Area</t>
  </si>
  <si>
    <t>"User's state" solar policy</t>
  </si>
  <si>
    <t>View</t>
  </si>
  <si>
    <t>Button</t>
  </si>
  <si>
    <t>Mail icon</t>
  </si>
  <si>
    <t xml:space="preserve">Share </t>
  </si>
  <si>
    <t xml:space="preserve">Input box should pop up to fill in the e-mail address of the user. </t>
  </si>
  <si>
    <t>Data will be shared soon.</t>
  </si>
  <si>
    <t>Content will be shared soon.</t>
  </si>
  <si>
    <t xml:space="preserve"> FAQs</t>
  </si>
  <si>
    <t xml:space="preserve">State </t>
  </si>
  <si>
    <t>Source sheet</t>
  </si>
  <si>
    <t>Tariff &amp; Gen data</t>
  </si>
  <si>
    <t xml:space="preserve">Monthly  Bill </t>
  </si>
  <si>
    <t xml:space="preserve">Rooftop Area </t>
  </si>
  <si>
    <t xml:space="preserve">OUTPUT </t>
  </si>
  <si>
    <t xml:space="preserve">Rooftop area (B4)/100 </t>
  </si>
  <si>
    <t>INPUT</t>
  </si>
  <si>
    <t>Generation data estimate*Plant capacity (B9)</t>
  </si>
  <si>
    <t>For generation data estimate - Tariff &amp; Gen data</t>
  </si>
  <si>
    <t>Annual cost(H9) = Annual usage(H8)*Tariff rate(J5)
Annual usage(H8) = Monthly usage(B8)*12</t>
  </si>
  <si>
    <t xml:space="preserve">Excess energy generated/annum </t>
  </si>
  <si>
    <t>Monthly usage (A8)</t>
  </si>
  <si>
    <t>Solar power plant capacity (A9)</t>
  </si>
  <si>
    <t>Solar Power generation/annum (A10)</t>
  </si>
  <si>
    <t>If Solar power generation/annum (A10) is less than or equals to Annual usage(H8) then 0 excess energy is produced, otherwise solar power generation/annum (A10) - Annual usage(H8)</t>
  </si>
  <si>
    <t>GRAPH</t>
  </si>
  <si>
    <t>Annual usage(H8)*Tariff rate(J5)</t>
  </si>
  <si>
    <t>Annual bill savings (%) (A11)</t>
  </si>
  <si>
    <t>Annual bill savings (A12)</t>
  </si>
  <si>
    <t>Annual cost (H9)-((3.5*How much solar can cater(I8))+(Annual usage(H8)-How much solar can cater(I8)*Tariff rate(J5))</t>
  </si>
  <si>
    <t>Annual cost (H9)-((3.5*How much solar can cater(I8))+((Annual usage(H8)-How much solar can cater(I8)*Tariff rate(J5)))*100/Annual cost(H9)</t>
  </si>
  <si>
    <t>Maximum of 0 or (3.5*How much solar can cater(I8))+(Annual usage(H8)-How much solar can cater(I8)*Tariff rate(J5))</t>
  </si>
  <si>
    <t>TARIFF CHART</t>
  </si>
  <si>
    <t>If domestic then 6.6%(G2) otherwise ie for Commercial &amp; Industrial it will be 10%(H2)</t>
  </si>
  <si>
    <t>Tariff rate per unit (H5)</t>
  </si>
  <si>
    <t>Fixed rate (I5)</t>
  </si>
  <si>
    <t>Final rate (J5)</t>
  </si>
  <si>
    <t>Tariff per unit (H5) + fixed tariff rate(I5)</t>
  </si>
  <si>
    <t xml:space="preserve">Monthly Bill (B3)/Tariff rate(J5) </t>
  </si>
  <si>
    <t>Kedah Darul Aman</t>
  </si>
  <si>
    <t>RM</t>
  </si>
  <si>
    <t>kWp</t>
  </si>
  <si>
    <t xml:space="preserve"> kWh</t>
  </si>
  <si>
    <t>Industrial 
Tariff: E3</t>
  </si>
  <si>
    <t>Type of consumer (Tariff )</t>
  </si>
  <si>
    <t>LNG Export FOB Value</t>
  </si>
  <si>
    <t>First Month</t>
  </si>
  <si>
    <t>Second Month</t>
  </si>
  <si>
    <t>Third Month</t>
  </si>
  <si>
    <t>LNG Export Quantity</t>
  </si>
  <si>
    <t>TONNE</t>
  </si>
  <si>
    <t>MRP (RM/MMBtu)</t>
  </si>
  <si>
    <t>Remarks</t>
  </si>
  <si>
    <t>Refer to downloaded excel, Table 15 tab</t>
  </si>
  <si>
    <t>Refer to downloaded excel, Table 16 tab</t>
  </si>
  <si>
    <t>User input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</si>
</sst>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7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Fill="1"/>
    <xf numFmtId="0" fontId="0" fillId="0" borderId="0" xfId="0" applyAlignment="1">
      <alignment horizontal="center"/>
    </xf>
    <xf numFmtId="0" fontId="0" fillId="3" borderId="0" xfId="0" applyFill="1"/>
    <xf numFmtId="0" fontId="0" fillId="4" borderId="0" xfId="0" applyFill="1"/>
    <xf numFmtId="0" fontId="0" fillId="5" borderId="0" xfId="0" applyFill="1"/>
    <xf numFmtId="0" fontId="2" fillId="4" borderId="0" xfId="0" applyFont="1" applyFill="1" applyBorder="1" applyAlignment="1">
      <alignment vertical="center" wrapText="1"/>
    </xf>
    <xf numFmtId="0" fontId="0" fillId="6" borderId="0" xfId="0" applyFill="1"/>
    <xf numFmtId="0" fontId="0" fillId="7" borderId="0" xfId="0" applyFill="1"/>
    <xf numFmtId="9" fontId="0" fillId="0" borderId="0" xfId="0" applyNumberFormat="1"/>
    <xf numFmtId="0" fontId="1" fillId="4" borderId="0" xfId="0" applyFont="1" applyFill="1"/>
    <xf numFmtId="0" fontId="0" fillId="0" borderId="0" xfId="0" applyFont="1"/>
    <xf numFmtId="1" fontId="0" fillId="0" borderId="0" xfId="0" applyNumberFormat="1"/>
    <xf numFmtId="2" fontId="0" fillId="0" borderId="0" xfId="0" applyNumberFormat="1"/>
    <xf numFmtId="0" fontId="0" fillId="9" borderId="0" xfId="0" applyFill="1"/>
    <xf numFmtId="0" fontId="0" fillId="10" borderId="0" xfId="0" applyFill="1"/>
    <xf numFmtId="0" fontId="1" fillId="3" borderId="0" xfId="0" applyFont="1" applyFill="1"/>
    <xf numFmtId="0" fontId="1" fillId="5" borderId="0" xfId="0" applyFont="1" applyFill="1"/>
    <xf numFmtId="0" fontId="1" fillId="10" borderId="0" xfId="0" applyFont="1" applyFill="1"/>
    <xf numFmtId="0" fontId="0" fillId="0" borderId="0" xfId="0" applyAlignment="1">
      <alignment wrapText="1"/>
    </xf>
    <xf numFmtId="0" fontId="0" fillId="11" borderId="0" xfId="0" applyFill="1"/>
    <xf numFmtId="0" fontId="1" fillId="9" borderId="0" xfId="0" applyFont="1" applyFill="1"/>
    <xf numFmtId="164" fontId="1" fillId="0" borderId="0" xfId="0" applyNumberFormat="1" applyFont="1"/>
    <xf numFmtId="9" fontId="1" fillId="0" borderId="0" xfId="0" applyNumberFormat="1" applyFont="1"/>
    <xf numFmtId="0" fontId="0" fillId="0" borderId="0" xfId="0" applyNumberFormat="1"/>
    <xf numFmtId="9" fontId="3" fillId="12" borderId="0" xfId="0" applyNumberFormat="1" applyFont="1" applyFill="1" applyAlignment="1">
      <alignment horizontal="center"/>
    </xf>
    <xf numFmtId="164" fontId="3" fillId="12" borderId="0" xfId="0" applyNumberFormat="1" applyFont="1" applyFill="1" applyAlignment="1">
      <alignment horizontal="center"/>
    </xf>
    <xf numFmtId="0" fontId="0" fillId="13" borderId="0" xfId="0" applyFill="1"/>
    <xf numFmtId="0" fontId="1" fillId="8" borderId="0" xfId="0" applyFont="1" applyFill="1"/>
    <xf numFmtId="0" fontId="1" fillId="7" borderId="0" xfId="0" applyFont="1" applyFill="1"/>
    <xf numFmtId="0" fontId="4" fillId="4" borderId="0" xfId="0" applyFont="1" applyFill="1" applyBorder="1" applyAlignment="1">
      <alignment vertical="center" wrapText="1"/>
    </xf>
    <xf numFmtId="0" fontId="0" fillId="0" borderId="0" xfId="0" applyFill="1"/>
    <xf numFmtId="1" fontId="0" fillId="0" borderId="0" xfId="0" applyNumberFormat="1" applyFill="1"/>
    <xf numFmtId="0" fontId="0" fillId="14" borderId="0" xfId="0" applyFill="1"/>
    <xf numFmtId="0" fontId="1" fillId="6" borderId="0" xfId="0" applyFont="1" applyFill="1"/>
    <xf numFmtId="0" fontId="1" fillId="0" borderId="0" xfId="0" applyFont="1" applyAlignment="1">
      <alignment wrapText="1"/>
    </xf>
    <xf numFmtId="0" fontId="1" fillId="15" borderId="1" xfId="0" applyFont="1" applyFill="1" applyBorder="1"/>
    <xf numFmtId="0" fontId="1" fillId="3" borderId="2" xfId="0" applyFont="1" applyFill="1" applyBorder="1"/>
    <xf numFmtId="0" fontId="0" fillId="3" borderId="3" xfId="0" applyFill="1" applyBorder="1"/>
    <xf numFmtId="0" fontId="1" fillId="3" borderId="3" xfId="0" applyFont="1" applyFill="1" applyBorder="1"/>
    <xf numFmtId="0" fontId="0" fillId="7" borderId="3" xfId="0" applyFill="1" applyBorder="1"/>
    <xf numFmtId="0" fontId="0" fillId="0" borderId="3" xfId="0" applyBorder="1"/>
    <xf numFmtId="9" fontId="0" fillId="0" borderId="4" xfId="0" applyNumberFormat="1" applyBorder="1"/>
    <xf numFmtId="0" fontId="2" fillId="4" borderId="5" xfId="0" applyFont="1" applyFill="1" applyBorder="1" applyAlignment="1">
      <alignment vertical="center" wrapText="1"/>
    </xf>
    <xf numFmtId="0" fontId="1" fillId="0" borderId="0" xfId="0" applyFont="1" applyBorder="1"/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6" xfId="0" applyBorder="1"/>
    <xf numFmtId="0" fontId="0" fillId="4" borderId="5" xfId="0" applyFill="1" applyBorder="1"/>
    <xf numFmtId="0" fontId="0" fillId="0" borderId="0" xfId="0" applyNumberFormat="1" applyBorder="1"/>
    <xf numFmtId="0" fontId="1" fillId="0" borderId="0" xfId="0" applyFont="1" applyBorder="1" applyAlignment="1">
      <alignment horizontal="center"/>
    </xf>
    <xf numFmtId="0" fontId="1" fillId="5" borderId="5" xfId="0" applyFont="1" applyFill="1" applyBorder="1"/>
    <xf numFmtId="0" fontId="0" fillId="5" borderId="0" xfId="0" applyFill="1" applyBorder="1"/>
    <xf numFmtId="0" fontId="1" fillId="5" borderId="0" xfId="0" applyFont="1" applyFill="1" applyBorder="1"/>
    <xf numFmtId="0" fontId="0" fillId="6" borderId="5" xfId="0" applyFill="1" applyBorder="1"/>
    <xf numFmtId="0" fontId="0" fillId="0" borderId="5" xfId="0" applyBorder="1"/>
    <xf numFmtId="0" fontId="1" fillId="10" borderId="5" xfId="0" applyFont="1" applyFill="1" applyBorder="1"/>
    <xf numFmtId="0" fontId="0" fillId="10" borderId="0" xfId="0" applyFill="1" applyBorder="1"/>
    <xf numFmtId="0" fontId="1" fillId="10" borderId="0" xfId="0" applyFont="1" applyFill="1" applyBorder="1"/>
    <xf numFmtId="0" fontId="0" fillId="2" borderId="5" xfId="0" applyFill="1" applyBorder="1"/>
    <xf numFmtId="0" fontId="0" fillId="0" borderId="7" xfId="0" applyBorder="1"/>
    <xf numFmtId="0" fontId="0" fillId="0" borderId="8" xfId="0" applyBorder="1"/>
    <xf numFmtId="0" fontId="1" fillId="0" borderId="8" xfId="0" applyFont="1" applyBorder="1"/>
    <xf numFmtId="0" fontId="0" fillId="0" borderId="9" xfId="0" applyBorder="1"/>
    <xf numFmtId="164" fontId="1" fillId="0" borderId="0" xfId="1" applyNumberFormat="1" applyFont="1" applyBorder="1"/>
    <xf numFmtId="0" fontId="0" fillId="0" borderId="6" xfId="0" applyBorder="1" applyAlignment="1">
      <alignment wrapText="1"/>
    </xf>
    <xf numFmtId="1" fontId="0" fillId="0" borderId="8" xfId="0" applyNumberFormat="1" applyBorder="1"/>
    <xf numFmtId="0" fontId="2" fillId="6" borderId="5" xfId="0" applyFont="1" applyFill="1" applyBorder="1"/>
    <xf numFmtId="0" fontId="0" fillId="0" borderId="5" xfId="0" applyFill="1" applyBorder="1"/>
    <xf numFmtId="0" fontId="1" fillId="0" borderId="0" xfId="0" applyFont="1" applyFill="1" applyBorder="1"/>
    <xf numFmtId="0" fontId="0" fillId="16" borderId="3" xfId="0" applyFill="1" applyBorder="1"/>
    <xf numFmtId="0" fontId="1" fillId="0" borderId="0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N"/>
              <a:t>Annual Saving Graph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Calculator!#REF!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Calculator!#REF!</c15:sqref>
                        </c15:formulaRef>
                      </c:ext>
                    </c:extLst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0-D830-4181-8F9C-075C81B7A9F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336311768"/>
        <c:axId val="336317672"/>
      </c:barChart>
      <c:catAx>
        <c:axId val="336311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6317672"/>
        <c:crosses val="autoZero"/>
        <c:auto val="1"/>
        <c:lblAlgn val="ctr"/>
        <c:lblOffset val="100"/>
        <c:noMultiLvlLbl val="0"/>
      </c:catAx>
      <c:valAx>
        <c:axId val="336317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63117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57150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N"/>
              <a:t>Annual</a:t>
            </a:r>
            <a:r>
              <a:rPr lang="en-IN" baseline="0"/>
              <a:t> savings graph</a:t>
            </a:r>
            <a:endParaRPr lang="en-IN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'CAL 2'!$B$22:$B$23</c:f>
              <c:strCache>
                <c:ptCount val="2"/>
                <c:pt idx="0">
                  <c:v>Before</c:v>
                </c:pt>
                <c:pt idx="1">
                  <c:v>After</c:v>
                </c:pt>
              </c:strCache>
            </c:strRef>
          </c:cat>
          <c:val>
            <c:numRef>
              <c:f>'CAL 2'!$C$22:$C$23</c:f>
              <c:numCache>
                <c:formatCode>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7B-487B-9C9C-A7B7327883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9724600"/>
        <c:axId val="529724928"/>
      </c:barChart>
      <c:catAx>
        <c:axId val="5297246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9724928"/>
        <c:crosses val="autoZero"/>
        <c:auto val="1"/>
        <c:lblAlgn val="ctr"/>
        <c:lblOffset val="100"/>
        <c:noMultiLvlLbl val="0"/>
      </c:catAx>
      <c:valAx>
        <c:axId val="5297249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97246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57150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23</xdr:row>
      <xdr:rowOff>57150</xdr:rowOff>
    </xdr:from>
    <xdr:to>
      <xdr:col>3</xdr:col>
      <xdr:colOff>381000</xdr:colOff>
      <xdr:row>34</xdr:row>
      <xdr:rowOff>89297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BA0F398-581C-4639-856B-EC814396CEB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323850</xdr:colOff>
      <xdr:row>12</xdr:row>
      <xdr:rowOff>14287</xdr:rowOff>
    </xdr:from>
    <xdr:to>
      <xdr:col>7</xdr:col>
      <xdr:colOff>1533525</xdr:colOff>
      <xdr:row>23</xdr:row>
      <xdr:rowOff>9525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6843D8D-82C7-42ED-97CD-D644860B5DF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1"/>
  <sheetViews>
    <sheetView topLeftCell="A10" workbookViewId="0">
      <selection activeCell="B17" sqref="B17"/>
    </sheetView>
  </sheetViews>
  <sheetFormatPr defaultRowHeight="14.6" x14ac:dyDescent="0.4"/>
  <cols>
    <col min="1" max="1" width="37.07421875" bestFit="1" customWidth="1"/>
    <col min="2" max="2" width="19.3046875" customWidth="1"/>
    <col min="3" max="3" width="7.07421875" bestFit="1" customWidth="1"/>
    <col min="4" max="4" width="11.07421875" bestFit="1" customWidth="1"/>
    <col min="5" max="5" width="12.53515625" bestFit="1" customWidth="1"/>
  </cols>
  <sheetData>
    <row r="1" spans="1:5" x14ac:dyDescent="0.4">
      <c r="A1" s="18" t="s">
        <v>0</v>
      </c>
      <c r="B1" s="5"/>
      <c r="C1" s="5" t="s">
        <v>1</v>
      </c>
      <c r="D1" s="10" t="s">
        <v>16</v>
      </c>
    </row>
    <row r="2" spans="1:5" x14ac:dyDescent="0.4">
      <c r="A2" s="8" t="s">
        <v>2</v>
      </c>
      <c r="B2" s="1" t="s">
        <v>86</v>
      </c>
      <c r="D2" s="4" t="s">
        <v>17</v>
      </c>
      <c r="E2" t="s">
        <v>22</v>
      </c>
    </row>
    <row r="3" spans="1:5" x14ac:dyDescent="0.4">
      <c r="A3" s="6" t="s">
        <v>7</v>
      </c>
      <c r="B3" s="26">
        <v>100000</v>
      </c>
      <c r="C3" s="4" t="s">
        <v>21</v>
      </c>
      <c r="D3" s="4" t="s">
        <v>24</v>
      </c>
      <c r="E3" t="s">
        <v>22</v>
      </c>
    </row>
    <row r="4" spans="1:5" x14ac:dyDescent="0.4">
      <c r="A4" s="6" t="s">
        <v>46</v>
      </c>
      <c r="B4">
        <v>50000</v>
      </c>
      <c r="C4" s="4" t="s">
        <v>15</v>
      </c>
      <c r="D4" s="4" t="s">
        <v>24</v>
      </c>
      <c r="E4" t="s">
        <v>22</v>
      </c>
    </row>
    <row r="5" spans="1:5" x14ac:dyDescent="0.4">
      <c r="A5" s="6" t="s">
        <v>8</v>
      </c>
      <c r="B5" s="1" t="s">
        <v>90</v>
      </c>
      <c r="D5" s="4" t="s">
        <v>17</v>
      </c>
      <c r="E5" t="s">
        <v>22</v>
      </c>
    </row>
    <row r="6" spans="1:5" x14ac:dyDescent="0.4">
      <c r="A6" s="6"/>
      <c r="D6" s="4"/>
    </row>
    <row r="7" spans="1:5" x14ac:dyDescent="0.4">
      <c r="A7" s="19" t="s">
        <v>9</v>
      </c>
      <c r="B7" s="7"/>
      <c r="C7" s="7"/>
    </row>
    <row r="8" spans="1:5" x14ac:dyDescent="0.4">
      <c r="A8" s="9" t="s">
        <v>10</v>
      </c>
      <c r="B8" s="14">
        <f>B4/100</f>
        <v>500</v>
      </c>
      <c r="C8" t="s">
        <v>88</v>
      </c>
      <c r="E8" t="s">
        <v>31</v>
      </c>
    </row>
    <row r="9" spans="1:5" x14ac:dyDescent="0.4">
      <c r="A9" s="9" t="s">
        <v>11</v>
      </c>
      <c r="B9" t="e">
        <f>VLOOKUP(Calculator!B2,#REF!,16, FALSE)*B8</f>
        <v>#REF!</v>
      </c>
      <c r="E9" t="s">
        <v>31</v>
      </c>
    </row>
    <row r="10" spans="1:5" x14ac:dyDescent="0.4">
      <c r="A10" s="9" t="s">
        <v>12</v>
      </c>
      <c r="B10" s="15"/>
      <c r="C10" t="s">
        <v>19</v>
      </c>
      <c r="E10" t="s">
        <v>31</v>
      </c>
    </row>
    <row r="11" spans="1:5" x14ac:dyDescent="0.4">
      <c r="A11" s="9" t="s">
        <v>20</v>
      </c>
      <c r="B11" s="14"/>
      <c r="C11" t="s">
        <v>87</v>
      </c>
      <c r="E11" t="s">
        <v>31</v>
      </c>
    </row>
    <row r="12" spans="1:5" x14ac:dyDescent="0.4">
      <c r="A12" s="9" t="s">
        <v>13</v>
      </c>
      <c r="B12" s="14"/>
      <c r="E12" t="s">
        <v>31</v>
      </c>
    </row>
    <row r="14" spans="1:5" x14ac:dyDescent="0.4">
      <c r="A14" s="20" t="s">
        <v>23</v>
      </c>
      <c r="B14" s="17"/>
      <c r="C14" s="17"/>
    </row>
    <row r="15" spans="1:5" x14ac:dyDescent="0.4">
      <c r="A15" t="s">
        <v>25</v>
      </c>
      <c r="B15" t="e">
        <f>B9*25</f>
        <v>#REF!</v>
      </c>
      <c r="C15" t="s">
        <v>89</v>
      </c>
      <c r="E15" t="s">
        <v>31</v>
      </c>
    </row>
    <row r="16" spans="1:5" x14ac:dyDescent="0.4">
      <c r="A16" t="s">
        <v>26</v>
      </c>
      <c r="B16" t="e">
        <f>B9*0.02095</f>
        <v>#REF!</v>
      </c>
      <c r="E16" t="s">
        <v>31</v>
      </c>
    </row>
    <row r="17" spans="1:5" ht="29.15" x14ac:dyDescent="0.4">
      <c r="A17" s="21" t="s">
        <v>27</v>
      </c>
      <c r="B17" t="e">
        <f>B9*5.0028</f>
        <v>#REF!</v>
      </c>
      <c r="E17" t="s">
        <v>31</v>
      </c>
    </row>
    <row r="18" spans="1:5" x14ac:dyDescent="0.4">
      <c r="A18" t="s">
        <v>28</v>
      </c>
      <c r="B18" t="e">
        <f>B9*0.02166</f>
        <v>#REF!</v>
      </c>
      <c r="E18" t="s">
        <v>31</v>
      </c>
    </row>
    <row r="19" spans="1:5" x14ac:dyDescent="0.4">
      <c r="A19" t="s">
        <v>29</v>
      </c>
      <c r="B19" t="e">
        <f>B9*0.55566</f>
        <v>#REF!</v>
      </c>
      <c r="E19" t="s">
        <v>31</v>
      </c>
    </row>
    <row r="21" spans="1:5" x14ac:dyDescent="0.4">
      <c r="A21" s="23" t="s">
        <v>30</v>
      </c>
      <c r="B21" s="16"/>
      <c r="C21" s="16"/>
    </row>
    <row r="22" spans="1:5" x14ac:dyDescent="0.4">
      <c r="A22" t="s">
        <v>32</v>
      </c>
      <c r="B22" t="s">
        <v>33</v>
      </c>
      <c r="C22" t="e">
        <f>#REF!*J5</f>
        <v>#REF!</v>
      </c>
    </row>
    <row r="23" spans="1:5" x14ac:dyDescent="0.4">
      <c r="B23" t="s">
        <v>34</v>
      </c>
      <c r="C23" s="14" t="e">
        <f>#REF!*3.5</f>
        <v>#REF!</v>
      </c>
    </row>
    <row r="36" spans="1:5" ht="15" thickBot="1" x14ac:dyDescent="0.45"/>
    <row r="37" spans="1:5" ht="15" thickBot="1" x14ac:dyDescent="0.45">
      <c r="A37" s="38" t="s">
        <v>51</v>
      </c>
      <c r="B37" t="s">
        <v>50</v>
      </c>
      <c r="C37" t="s">
        <v>49</v>
      </c>
      <c r="E37" t="s">
        <v>52</v>
      </c>
    </row>
    <row r="38" spans="1:5" ht="15" thickBot="1" x14ac:dyDescent="0.45"/>
    <row r="39" spans="1:5" ht="15" thickBot="1" x14ac:dyDescent="0.45">
      <c r="A39" s="38" t="s">
        <v>47</v>
      </c>
      <c r="B39" t="s">
        <v>48</v>
      </c>
      <c r="C39" t="s">
        <v>49</v>
      </c>
      <c r="E39" t="s">
        <v>53</v>
      </c>
    </row>
    <row r="40" spans="1:5" s="33" customFormat="1" ht="15" thickBot="1" x14ac:dyDescent="0.45"/>
    <row r="41" spans="1:5" ht="15" thickBot="1" x14ac:dyDescent="0.45">
      <c r="A41" s="38" t="s">
        <v>55</v>
      </c>
      <c r="B41" t="s">
        <v>48</v>
      </c>
      <c r="C41" t="s">
        <v>49</v>
      </c>
      <c r="E41" t="s">
        <v>54</v>
      </c>
    </row>
  </sheetData>
  <dataValidations count="1">
    <dataValidation type="list" allowBlank="1" showInputMessage="1" showErrorMessage="1" sqref="M8" xr:uid="{00000000-0002-0000-0000-000000000000}">
      <formula1>$J$6:$J$10</formula1>
    </dataValidation>
  </dataValidation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1000000}">
          <x14:formula1>
            <xm:f>#REF!</xm:f>
          </x14:formula1>
          <xm:sqref>B2</xm:sqref>
        </x14:dataValidation>
        <x14:dataValidation type="list" allowBlank="1" showInputMessage="1" showErrorMessage="1" xr:uid="{00000000-0002-0000-0000-000002000000}">
          <x14:formula1>
            <xm:f>#REF!</xm:f>
          </x14:formula1>
          <xm:sqref>B5:B6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FC46"/>
  <sheetViews>
    <sheetView tabSelected="1" zoomScale="85" zoomScaleNormal="85" workbookViewId="0">
      <selection activeCell="G1" sqref="G1:G1048576"/>
    </sheetView>
  </sheetViews>
  <sheetFormatPr defaultColWidth="0" defaultRowHeight="14.6" zeroHeight="1" x14ac:dyDescent="0.4"/>
  <cols>
    <col min="1" max="1" width="40.69140625" customWidth="1"/>
    <col min="2" max="2" width="20" customWidth="1"/>
    <col min="3" max="3" width="11.3046875" style="1" customWidth="1"/>
    <col min="4" max="4" width="14.69140625" customWidth="1"/>
    <col min="5" max="5" width="13.84375" style="1" bestFit="1" customWidth="1"/>
    <col min="6" max="6" width="9.07421875" customWidth="1"/>
    <col min="7" max="7" width="27.69140625" hidden="1" customWidth="1"/>
    <col min="8" max="9" width="0" hidden="1" customWidth="1"/>
    <col min="11" max="16383" width="9.07421875" hidden="1"/>
  </cols>
  <sheetData>
    <row r="1" spans="1:8" x14ac:dyDescent="0.4">
      <c r="A1" s="39" t="s">
        <v>0</v>
      </c>
      <c r="B1" s="40"/>
      <c r="C1" s="41" t="s">
        <v>1</v>
      </c>
      <c r="D1" s="42" t="s">
        <v>16</v>
      </c>
      <c r="E1" s="72" t="s">
        <v>99</v>
      </c>
      <c r="F1" s="43"/>
      <c r="G1" s="44"/>
      <c r="H1" s="11"/>
    </row>
    <row r="2" spans="1:8" x14ac:dyDescent="0.4">
      <c r="A2" s="45" t="s">
        <v>92</v>
      </c>
      <c r="B2" s="71"/>
      <c r="C2" s="46"/>
      <c r="D2" s="47"/>
      <c r="E2" s="46"/>
      <c r="F2" s="48"/>
      <c r="G2" s="49"/>
    </row>
    <row r="3" spans="1:8" x14ac:dyDescent="0.4">
      <c r="A3" s="50" t="s">
        <v>93</v>
      </c>
      <c r="B3" s="51">
        <v>3870295</v>
      </c>
      <c r="C3" s="52" t="s">
        <v>87</v>
      </c>
      <c r="D3" s="47" t="s">
        <v>102</v>
      </c>
      <c r="E3" s="74" t="s">
        <v>100</v>
      </c>
      <c r="F3" s="48"/>
      <c r="G3" s="49"/>
    </row>
    <row r="4" spans="1:8" x14ac:dyDescent="0.4">
      <c r="A4" s="50" t="s">
        <v>94</v>
      </c>
      <c r="B4" s="48">
        <v>3595124</v>
      </c>
      <c r="C4" s="52" t="s">
        <v>87</v>
      </c>
      <c r="D4" s="47" t="s">
        <v>102</v>
      </c>
      <c r="E4" s="74"/>
      <c r="F4" s="48"/>
      <c r="G4" s="49"/>
    </row>
    <row r="5" spans="1:8" x14ac:dyDescent="0.4">
      <c r="A5" s="50" t="s">
        <v>95</v>
      </c>
      <c r="B5" s="51">
        <v>2964675</v>
      </c>
      <c r="C5" s="52" t="s">
        <v>87</v>
      </c>
      <c r="D5" s="47" t="s">
        <v>102</v>
      </c>
      <c r="E5" s="74"/>
      <c r="F5" s="48"/>
      <c r="G5" s="49"/>
    </row>
    <row r="6" spans="1:8" x14ac:dyDescent="0.4">
      <c r="A6" s="53" t="s">
        <v>0</v>
      </c>
      <c r="B6" s="54"/>
      <c r="C6" s="55"/>
      <c r="D6" s="48"/>
      <c r="E6" s="46"/>
      <c r="F6" s="48"/>
      <c r="G6" s="49"/>
    </row>
    <row r="7" spans="1:8" x14ac:dyDescent="0.4">
      <c r="A7" s="69" t="s">
        <v>96</v>
      </c>
      <c r="B7" s="71"/>
      <c r="C7" s="52"/>
      <c r="D7" s="48"/>
      <c r="E7" s="46"/>
      <c r="F7" s="48"/>
      <c r="G7" s="67"/>
    </row>
    <row r="8" spans="1:8" x14ac:dyDescent="0.4">
      <c r="A8" s="56" t="s">
        <v>93</v>
      </c>
      <c r="B8" s="51">
        <v>2246.6590000000001</v>
      </c>
      <c r="C8" s="52" t="s">
        <v>97</v>
      </c>
      <c r="D8" s="47" t="s">
        <v>102</v>
      </c>
      <c r="E8" s="73" t="s">
        <v>101</v>
      </c>
      <c r="F8" s="48"/>
      <c r="G8" s="67"/>
    </row>
    <row r="9" spans="1:8" x14ac:dyDescent="0.4">
      <c r="A9" s="56" t="s">
        <v>94</v>
      </c>
      <c r="B9" s="48">
        <v>2305.75</v>
      </c>
      <c r="C9" s="52" t="s">
        <v>97</v>
      </c>
      <c r="D9" s="47" t="s">
        <v>102</v>
      </c>
      <c r="E9" s="73"/>
      <c r="F9" s="48"/>
      <c r="G9" s="49"/>
    </row>
    <row r="10" spans="1:8" x14ac:dyDescent="0.4">
      <c r="A10" s="56" t="s">
        <v>95</v>
      </c>
      <c r="B10" s="51">
        <v>1979.163</v>
      </c>
      <c r="C10" s="52" t="s">
        <v>97</v>
      </c>
      <c r="D10" s="47" t="s">
        <v>102</v>
      </c>
      <c r="E10" s="73"/>
      <c r="F10" s="48"/>
      <c r="G10" s="49"/>
    </row>
    <row r="11" spans="1:8" x14ac:dyDescent="0.4">
      <c r="A11" s="57"/>
      <c r="B11" s="48"/>
      <c r="C11" s="46"/>
      <c r="D11" s="48"/>
      <c r="E11" s="46"/>
      <c r="F11" s="48"/>
      <c r="G11" s="49"/>
    </row>
    <row r="12" spans="1:8" x14ac:dyDescent="0.4">
      <c r="A12" s="58" t="s">
        <v>9</v>
      </c>
      <c r="B12" s="59"/>
      <c r="C12" s="60"/>
      <c r="D12" s="48"/>
      <c r="E12" s="46"/>
      <c r="F12" s="48"/>
      <c r="G12" s="49"/>
    </row>
    <row r="13" spans="1:8" x14ac:dyDescent="0.4">
      <c r="A13" s="61" t="s">
        <v>98</v>
      </c>
      <c r="B13" s="48">
        <f>SUM(B3:B5)/(SUM(B8:B10)*52)</f>
        <v>30.70910506218576</v>
      </c>
      <c r="C13" s="46"/>
      <c r="D13" s="48"/>
      <c r="E13" s="46"/>
      <c r="F13" s="48"/>
      <c r="G13" s="49"/>
    </row>
    <row r="14" spans="1:8" x14ac:dyDescent="0.4">
      <c r="A14" s="70"/>
      <c r="B14" s="48"/>
      <c r="C14" s="46"/>
      <c r="D14" s="48"/>
      <c r="E14" s="46"/>
      <c r="F14" s="48"/>
      <c r="G14" s="49"/>
    </row>
    <row r="15" spans="1:8" x14ac:dyDescent="0.4">
      <c r="A15" s="57"/>
      <c r="B15" s="48"/>
      <c r="C15" s="66"/>
      <c r="D15" s="48"/>
      <c r="E15" s="46"/>
      <c r="F15" s="48"/>
      <c r="G15" s="49"/>
    </row>
    <row r="16" spans="1:8" ht="15" thickBot="1" x14ac:dyDescent="0.45">
      <c r="A16" s="62"/>
      <c r="B16" s="68"/>
      <c r="C16" s="64"/>
      <c r="D16" s="63"/>
      <c r="E16" s="64"/>
      <c r="F16" s="63"/>
      <c r="G16" s="65"/>
    </row>
    <row r="17" x14ac:dyDescent="0.4"/>
    <row r="18" hidden="1" x14ac:dyDescent="0.4"/>
    <row r="19" hidden="1" x14ac:dyDescent="0.4"/>
    <row r="20" hidden="1" x14ac:dyDescent="0.4"/>
    <row r="21" hidden="1" x14ac:dyDescent="0.4"/>
    <row r="22" hidden="1" x14ac:dyDescent="0.4"/>
    <row r="23" hidden="1" x14ac:dyDescent="0.4"/>
    <row r="24" hidden="1" x14ac:dyDescent="0.4"/>
    <row r="25" hidden="1" x14ac:dyDescent="0.4"/>
    <row r="26" hidden="1" x14ac:dyDescent="0.4"/>
    <row r="27" hidden="1" x14ac:dyDescent="0.4"/>
    <row r="28" hidden="1" x14ac:dyDescent="0.4"/>
    <row r="29" hidden="1" x14ac:dyDescent="0.4"/>
    <row r="30" hidden="1" x14ac:dyDescent="0.4"/>
    <row r="31" hidden="1" x14ac:dyDescent="0.4"/>
    <row r="32" hidden="1" x14ac:dyDescent="0.4"/>
    <row r="33" hidden="1" x14ac:dyDescent="0.4"/>
    <row r="34" hidden="1" x14ac:dyDescent="0.4"/>
    <row r="35" hidden="1" x14ac:dyDescent="0.4"/>
    <row r="36" hidden="1" x14ac:dyDescent="0.4"/>
    <row r="37" hidden="1" x14ac:dyDescent="0.4"/>
    <row r="38" hidden="1" x14ac:dyDescent="0.4"/>
    <row r="39" hidden="1" x14ac:dyDescent="0.4"/>
    <row r="40" hidden="1" x14ac:dyDescent="0.4"/>
    <row r="41" hidden="1" x14ac:dyDescent="0.4"/>
    <row r="42" hidden="1" x14ac:dyDescent="0.4"/>
    <row r="43" hidden="1" x14ac:dyDescent="0.4"/>
    <row r="44" hidden="1" x14ac:dyDescent="0.4"/>
    <row r="45" hidden="1" x14ac:dyDescent="0.4"/>
    <row r="46" hidden="1" x14ac:dyDescent="0.4"/>
  </sheetData>
  <mergeCells count="2">
    <mergeCell ref="E3:E5"/>
    <mergeCell ref="E8:E10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23"/>
  <sheetViews>
    <sheetView zoomScale="63" workbookViewId="0">
      <selection activeCell="I12" sqref="I12"/>
    </sheetView>
  </sheetViews>
  <sheetFormatPr defaultRowHeight="14.6" x14ac:dyDescent="0.4"/>
  <cols>
    <col min="1" max="1" width="37.07421875" bestFit="1" customWidth="1"/>
    <col min="2" max="2" width="14.84375" bestFit="1" customWidth="1"/>
    <col min="3" max="3" width="18.84375" bestFit="1" customWidth="1"/>
    <col min="4" max="4" width="12.53515625" bestFit="1" customWidth="1"/>
    <col min="5" max="5" width="2.69140625" customWidth="1"/>
    <col min="6" max="7" width="21.07421875" bestFit="1" customWidth="1"/>
    <col min="8" max="8" width="34.84375" bestFit="1" customWidth="1"/>
    <col min="9" max="9" width="26.3046875" bestFit="1" customWidth="1"/>
    <col min="10" max="10" width="13.3046875" bestFit="1" customWidth="1"/>
  </cols>
  <sheetData>
    <row r="1" spans="1:10" x14ac:dyDescent="0.4">
      <c r="A1" s="18" t="s">
        <v>0</v>
      </c>
      <c r="B1" s="5"/>
      <c r="C1" s="18" t="s">
        <v>1</v>
      </c>
      <c r="D1" s="31" t="s">
        <v>16</v>
      </c>
      <c r="F1" s="24" t="s">
        <v>3</v>
      </c>
      <c r="G1" s="25" t="s">
        <v>35</v>
      </c>
    </row>
    <row r="2" spans="1:10" x14ac:dyDescent="0.4">
      <c r="A2" s="32" t="s">
        <v>2</v>
      </c>
      <c r="B2" s="1" t="s">
        <v>6</v>
      </c>
      <c r="D2" t="s">
        <v>22</v>
      </c>
      <c r="E2" s="35"/>
      <c r="F2" s="28">
        <v>6.6000000000000003E-2</v>
      </c>
      <c r="G2" s="27">
        <v>0.1</v>
      </c>
    </row>
    <row r="3" spans="1:10" x14ac:dyDescent="0.4">
      <c r="A3" s="12" t="s">
        <v>7</v>
      </c>
      <c r="B3">
        <v>10000</v>
      </c>
      <c r="C3" s="2" t="s">
        <v>21</v>
      </c>
      <c r="D3" t="s">
        <v>22</v>
      </c>
      <c r="E3" s="35"/>
      <c r="F3" s="30" t="s">
        <v>36</v>
      </c>
      <c r="G3" s="30" t="s">
        <v>5</v>
      </c>
      <c r="H3" s="30" t="s">
        <v>37</v>
      </c>
    </row>
    <row r="4" spans="1:10" x14ac:dyDescent="0.4">
      <c r="A4" s="12" t="s">
        <v>8</v>
      </c>
      <c r="B4" s="1" t="s">
        <v>4</v>
      </c>
      <c r="D4" t="s">
        <v>22</v>
      </c>
      <c r="E4" s="35"/>
      <c r="F4" s="22" t="e">
        <f>INDEX(#REF!,MATCH(B2,#REF!,0),MATCH('CAL 2'!B4,#REF!,0))</f>
        <v>#REF!</v>
      </c>
      <c r="G4" s="22" t="e">
        <f>IF(B4="Domestic",F4*F2,F4*G2)</f>
        <v>#REF!</v>
      </c>
      <c r="H4" s="22" t="e">
        <f>F4+G4</f>
        <v>#REF!</v>
      </c>
    </row>
    <row r="5" spans="1:10" x14ac:dyDescent="0.4">
      <c r="H5" s="33"/>
    </row>
    <row r="6" spans="1:10" x14ac:dyDescent="0.4">
      <c r="A6" s="19" t="s">
        <v>9</v>
      </c>
      <c r="B6" s="7"/>
      <c r="C6" s="7"/>
      <c r="H6" s="33"/>
    </row>
    <row r="7" spans="1:10" x14ac:dyDescent="0.4">
      <c r="A7" s="36" t="s">
        <v>14</v>
      </c>
      <c r="B7" s="14" t="e">
        <f>B3/H4</f>
        <v>#REF!</v>
      </c>
      <c r="C7" t="s">
        <v>18</v>
      </c>
      <c r="E7" s="29"/>
      <c r="H7" s="1" t="s">
        <v>40</v>
      </c>
      <c r="I7" s="1" t="s">
        <v>45</v>
      </c>
      <c r="J7" s="1"/>
    </row>
    <row r="8" spans="1:10" x14ac:dyDescent="0.4">
      <c r="A8" s="36" t="s">
        <v>10</v>
      </c>
      <c r="B8" s="14" t="e">
        <f>I8/B9</f>
        <v>#REF!</v>
      </c>
      <c r="C8" t="s">
        <v>42</v>
      </c>
      <c r="E8" s="35"/>
      <c r="F8" s="3" t="s">
        <v>38</v>
      </c>
      <c r="G8" s="34" t="e">
        <f>(B3/H4)*12</f>
        <v>#REF!</v>
      </c>
      <c r="H8" s="14" t="e">
        <f>G8*70/100</f>
        <v>#REF!</v>
      </c>
      <c r="I8" s="14" t="e">
        <f>H8*65/100</f>
        <v>#REF!</v>
      </c>
    </row>
    <row r="9" spans="1:10" x14ac:dyDescent="0.4">
      <c r="A9" s="36" t="s">
        <v>11</v>
      </c>
      <c r="B9" t="e">
        <f>VLOOKUP(B2,#REF!,8,FALSE)</f>
        <v>#REF!</v>
      </c>
      <c r="C9" s="13" t="s">
        <v>41</v>
      </c>
      <c r="E9" s="29"/>
      <c r="F9" s="3" t="s">
        <v>39</v>
      </c>
      <c r="G9" s="33" t="e">
        <f>G8*H4</f>
        <v>#REF!</v>
      </c>
    </row>
    <row r="10" spans="1:10" x14ac:dyDescent="0.4">
      <c r="A10" s="36" t="s">
        <v>12</v>
      </c>
      <c r="B10" s="14" t="e">
        <f>B11*100/G9</f>
        <v>#REF!</v>
      </c>
      <c r="C10" s="13" t="s">
        <v>19</v>
      </c>
      <c r="E10" s="35"/>
    </row>
    <row r="11" spans="1:10" x14ac:dyDescent="0.4">
      <c r="A11" s="36" t="s">
        <v>20</v>
      </c>
      <c r="B11" s="14" t="e">
        <f>(G8*H4)-(I8*3.5)</f>
        <v>#REF!</v>
      </c>
      <c r="E11" s="35"/>
    </row>
    <row r="12" spans="1:10" x14ac:dyDescent="0.4">
      <c r="A12" s="36" t="s">
        <v>44</v>
      </c>
      <c r="B12" s="14" t="e">
        <f>B8*120</f>
        <v>#REF!</v>
      </c>
      <c r="D12" t="s">
        <v>15</v>
      </c>
    </row>
    <row r="14" spans="1:10" x14ac:dyDescent="0.4">
      <c r="A14" s="20" t="s">
        <v>23</v>
      </c>
      <c r="B14" s="17"/>
      <c r="C14" s="17"/>
    </row>
    <row r="15" spans="1:10" x14ac:dyDescent="0.4">
      <c r="A15" s="1" t="s">
        <v>25</v>
      </c>
    </row>
    <row r="16" spans="1:10" x14ac:dyDescent="0.4">
      <c r="A16" s="1" t="s">
        <v>26</v>
      </c>
    </row>
    <row r="17" spans="1:3" ht="29.15" x14ac:dyDescent="0.4">
      <c r="A17" s="37" t="s">
        <v>27</v>
      </c>
    </row>
    <row r="18" spans="1:3" x14ac:dyDescent="0.4">
      <c r="A18" s="1" t="s">
        <v>28</v>
      </c>
    </row>
    <row r="19" spans="1:3" x14ac:dyDescent="0.4">
      <c r="A19" s="1" t="s">
        <v>29</v>
      </c>
    </row>
    <row r="21" spans="1:3" x14ac:dyDescent="0.4">
      <c r="A21" s="23" t="s">
        <v>30</v>
      </c>
      <c r="B21" s="16"/>
      <c r="C21" s="16"/>
    </row>
    <row r="22" spans="1:3" x14ac:dyDescent="0.4">
      <c r="A22" t="s">
        <v>43</v>
      </c>
      <c r="B22" t="s">
        <v>33</v>
      </c>
      <c r="C22" t="e">
        <f>G8*H4</f>
        <v>#REF!</v>
      </c>
    </row>
    <row r="23" spans="1:3" x14ac:dyDescent="0.4">
      <c r="B23" t="s">
        <v>34</v>
      </c>
      <c r="C23" s="14" t="e">
        <f>C22-(C22-(I8*3.5))</f>
        <v>#REF!</v>
      </c>
    </row>
  </sheetData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200-000000000000}">
          <x14:formula1>
            <xm:f>#REF!</xm:f>
          </x14:formula1>
          <xm:sqref>B2</xm:sqref>
        </x14:dataValidation>
        <x14:dataValidation type="list" allowBlank="1" showInputMessage="1" showErrorMessage="1" xr:uid="{00000000-0002-0000-0200-000001000000}">
          <x14:formula1>
            <xm:f>#REF!</xm:f>
          </x14:formula1>
          <xm:sqref>B4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25"/>
  <sheetViews>
    <sheetView zoomScale="73" workbookViewId="0">
      <selection activeCell="C3" sqref="C3"/>
    </sheetView>
  </sheetViews>
  <sheetFormatPr defaultRowHeight="14.6" x14ac:dyDescent="0.4"/>
  <cols>
    <col min="1" max="1" width="34.69140625" bestFit="1" customWidth="1"/>
    <col min="3" max="3" width="134.53515625" bestFit="1" customWidth="1"/>
    <col min="4" max="4" width="46.53515625" bestFit="1" customWidth="1"/>
  </cols>
  <sheetData>
    <row r="1" spans="1:4" x14ac:dyDescent="0.4">
      <c r="A1" s="1" t="s">
        <v>63</v>
      </c>
      <c r="C1" s="1" t="s">
        <v>16</v>
      </c>
      <c r="D1" s="1" t="s">
        <v>57</v>
      </c>
    </row>
    <row r="3" spans="1:4" x14ac:dyDescent="0.4">
      <c r="A3" t="s">
        <v>56</v>
      </c>
      <c r="C3" t="s">
        <v>17</v>
      </c>
      <c r="D3" t="s">
        <v>58</v>
      </c>
    </row>
    <row r="4" spans="1:4" x14ac:dyDescent="0.4">
      <c r="A4" t="s">
        <v>59</v>
      </c>
      <c r="C4" t="s">
        <v>22</v>
      </c>
    </row>
    <row r="5" spans="1:4" x14ac:dyDescent="0.4">
      <c r="A5" t="s">
        <v>60</v>
      </c>
      <c r="C5" t="s">
        <v>22</v>
      </c>
    </row>
    <row r="6" spans="1:4" x14ac:dyDescent="0.4">
      <c r="A6" t="s">
        <v>91</v>
      </c>
      <c r="C6" t="s">
        <v>17</v>
      </c>
      <c r="D6" t="s">
        <v>58</v>
      </c>
    </row>
    <row r="8" spans="1:4" x14ac:dyDescent="0.4">
      <c r="A8" s="1" t="s">
        <v>61</v>
      </c>
    </row>
    <row r="10" spans="1:4" x14ac:dyDescent="0.4">
      <c r="A10" t="s">
        <v>68</v>
      </c>
      <c r="C10" t="s">
        <v>85</v>
      </c>
    </row>
    <row r="11" spans="1:4" x14ac:dyDescent="0.4">
      <c r="A11" t="s">
        <v>69</v>
      </c>
      <c r="C11" t="s">
        <v>62</v>
      </c>
    </row>
    <row r="12" spans="1:4" x14ac:dyDescent="0.4">
      <c r="A12" t="s">
        <v>70</v>
      </c>
      <c r="C12" t="s">
        <v>64</v>
      </c>
      <c r="D12" t="s">
        <v>65</v>
      </c>
    </row>
    <row r="13" spans="1:4" ht="29.15" x14ac:dyDescent="0.4">
      <c r="A13" t="s">
        <v>74</v>
      </c>
      <c r="C13" t="s">
        <v>77</v>
      </c>
      <c r="D13" s="21" t="s">
        <v>66</v>
      </c>
    </row>
    <row r="14" spans="1:4" x14ac:dyDescent="0.4">
      <c r="A14" t="s">
        <v>75</v>
      </c>
      <c r="C14" t="s">
        <v>76</v>
      </c>
    </row>
    <row r="15" spans="1:4" ht="29.15" x14ac:dyDescent="0.4">
      <c r="A15" t="s">
        <v>67</v>
      </c>
      <c r="C15" s="21" t="s">
        <v>71</v>
      </c>
    </row>
    <row r="17" spans="1:4" x14ac:dyDescent="0.4">
      <c r="A17" s="1" t="s">
        <v>72</v>
      </c>
    </row>
    <row r="18" spans="1:4" x14ac:dyDescent="0.4">
      <c r="A18" t="s">
        <v>32</v>
      </c>
    </row>
    <row r="19" spans="1:4" x14ac:dyDescent="0.4">
      <c r="A19" t="s">
        <v>33</v>
      </c>
      <c r="C19" t="s">
        <v>73</v>
      </c>
    </row>
    <row r="20" spans="1:4" x14ac:dyDescent="0.4">
      <c r="A20" t="s">
        <v>34</v>
      </c>
      <c r="C20" t="s">
        <v>78</v>
      </c>
    </row>
    <row r="22" spans="1:4" x14ac:dyDescent="0.4">
      <c r="A22" s="1" t="s">
        <v>79</v>
      </c>
    </row>
    <row r="23" spans="1:4" x14ac:dyDescent="0.4">
      <c r="A23" t="s">
        <v>81</v>
      </c>
      <c r="D23" t="s">
        <v>58</v>
      </c>
    </row>
    <row r="24" spans="1:4" x14ac:dyDescent="0.4">
      <c r="A24" t="s">
        <v>82</v>
      </c>
      <c r="C24" t="s">
        <v>80</v>
      </c>
    </row>
    <row r="25" spans="1:4" x14ac:dyDescent="0.4">
      <c r="A25" t="s">
        <v>83</v>
      </c>
      <c r="C25" t="s">
        <v>84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Design</vt:lpstr>
      <vt:lpstr>Calculator</vt:lpstr>
      <vt:lpstr>CAL 2</vt:lpstr>
      <vt:lpstr>Comments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2019-10-17T12:03:26Z</dcterms:modified>
</cp:coreProperties>
</file>